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M30" i="1"/>
  <c r="M29"/>
  <c r="K20"/>
  <c r="E20"/>
  <c r="B20"/>
  <c r="K19"/>
  <c r="E19"/>
  <c r="B19"/>
  <c r="K14"/>
  <c r="E14"/>
  <c r="B14"/>
  <c r="K13"/>
  <c r="E13"/>
  <c r="B13"/>
  <c r="B15"/>
  <c r="E15"/>
  <c r="K15"/>
  <c r="B16"/>
  <c r="E16"/>
  <c r="K16"/>
  <c r="B21"/>
  <c r="E21"/>
  <c r="K21"/>
  <c r="B22"/>
  <c r="E22"/>
  <c r="K22"/>
  <c r="M28"/>
  <c r="M27"/>
  <c r="M26"/>
  <c r="M25"/>
  <c r="M24"/>
  <c r="M23"/>
  <c r="M22"/>
  <c r="M21"/>
  <c r="M20"/>
  <c r="M19"/>
  <c r="M18"/>
  <c r="M17"/>
  <c r="M16"/>
  <c r="M15"/>
  <c r="M14"/>
  <c r="M13"/>
  <c r="I7"/>
  <c r="M12"/>
  <c r="M11"/>
  <c r="M31"/>
  <c r="B31"/>
  <c r="M10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<sst xmlns="http://schemas.openxmlformats.org/spreadsheetml/2006/main" count="44" uniqueCount="13">
  <si>
    <t>В тыс. руб.</t>
  </si>
  <si>
    <t>1</t>
  </si>
  <si>
    <t/>
  </si>
  <si>
    <t xml:space="preserve">Выборы депутатов Совета народных депутатов Мысковского городского округа седьмого созыва  
</t>
  </si>
  <si>
    <t>Буруков Петр Николаевич</t>
  </si>
  <si>
    <t>Итого по кандидату</t>
  </si>
  <si>
    <t>Корниенко Елена Васильевна</t>
  </si>
  <si>
    <t>Князева Татьяна Николаевна</t>
  </si>
  <si>
    <t>Таирова Наталья Николаевна</t>
  </si>
  <si>
    <t>Кустова Марина Альбертовна</t>
  </si>
  <si>
    <t>Архипов Алексей Борисович</t>
  </si>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</sst>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"/>
  <sheetViews>
    <sheetView tabSelected="1" zoomScale="85" zoomScaleNormal="85" workbookViewId="0">
      <selection activeCell="M11" sqref="M11"/>
    </sheetView>
  </sheetViews>
  <sheetFormatPr defaultRowHeight="14.4"/>
  <cols>
    <col min="1" max="1" width="3.77734375" bestFit="1" customWidth="1"/>
    <col min="2" max="2" width="28.6640625" customWidth="1"/>
    <col min="3" max="3" width="6.44140625" bestFit="1" customWidth="1"/>
    <col min="4" max="4" width="15.109375" customWidth="1"/>
    <col min="5" max="5" width="12.88671875" customWidth="1"/>
    <col min="6" max="6" width="15.109375" customWidth="1"/>
    <col min="7" max="7" width="5.109375" customWidth="1"/>
    <col min="8" max="8" width="5.6640625" bestFit="1" customWidth="1"/>
    <col min="9" max="9" width="12.77734375" customWidth="1"/>
    <col min="10" max="10" width="15.109375" customWidth="1"/>
    <col min="11" max="11" width="12.21875" customWidth="1"/>
    <col min="12" max="12" width="15.109375" customWidth="1"/>
    <col min="13" max="13" width="20.88671875" customWidth="1"/>
    <col min="14" max="14" width="8.88671875" customWidth="1"/>
  </cols>
  <sheetData>
    <row r="1" spans="1:14" ht="100.8" customHeight="1">
      <c r="A1" s="74" t="s">
        <v>11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4" ht="15.6">
      <c r="A2" s="75" t="s">
        <v>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4" ht="10.8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4">
      <c r="M4" s="67" t="s">
        <v>12</v>
      </c>
    </row>
    <row r="5" spans="1:14">
      <c r="M5" s="2" t="s">
        <v>0</v>
      </c>
    </row>
    <row r="6" spans="1:14">
      <c r="A6" s="72" t="str">
        <f t="shared" ref="A6" si="0">"№
п/п"</f>
        <v>№
п/п</v>
      </c>
      <c r="B6" s="72" t="str">
        <f t="shared" ref="B6" si="1">"Фамилия, имя, отчество кандидата"</f>
        <v>Фамилия, имя, отчество кандидата</v>
      </c>
      <c r="C6" s="77" t="str">
        <f t="shared" ref="C6" si="2">"Поступило средств"</f>
        <v>Поступило средств</v>
      </c>
      <c r="D6" s="78"/>
      <c r="E6" s="78"/>
      <c r="F6" s="78"/>
      <c r="G6" s="79"/>
      <c r="H6" s="77" t="str">
        <f t="shared" ref="H6" si="3">"Израсходовано средств"</f>
        <v>Израсходовано средств</v>
      </c>
      <c r="I6" s="78"/>
      <c r="J6" s="78"/>
      <c r="K6" s="79"/>
      <c r="L6" s="77" t="str">
        <f t="shared" ref="L6" si="4">"Возвращено средств"</f>
        <v>Возвращено средств</v>
      </c>
      <c r="M6" s="79"/>
    </row>
    <row r="7" spans="1:14" ht="49.8" customHeight="1">
      <c r="A7" s="76"/>
      <c r="B7" s="76"/>
      <c r="C7" s="72" t="str">
        <f t="shared" ref="C7" si="5">"всего"</f>
        <v>всего</v>
      </c>
      <c r="D7" s="77" t="str">
        <f t="shared" ref="D7" si="6">"из них"</f>
        <v>из них</v>
      </c>
      <c r="E7" s="78"/>
      <c r="F7" s="78"/>
      <c r="G7" s="79"/>
      <c r="H7" s="72" t="str">
        <f t="shared" ref="H7" si="7">"всего"</f>
        <v>всего</v>
      </c>
      <c r="I7" s="77" t="str">
        <f t="shared" ref="I7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7" s="78"/>
      <c r="K7" s="79"/>
      <c r="L7" s="72" t="str">
        <f t="shared" ref="L7" si="9">"сумма, тыс. руб."</f>
        <v>сумма, тыс. руб.</v>
      </c>
      <c r="M7" s="72" t="str">
        <f t="shared" ref="M7" si="10">"основание возврата"</f>
        <v>основание возврата</v>
      </c>
      <c r="N7" s="1"/>
    </row>
    <row r="8" spans="1:14" ht="70.05" customHeight="1">
      <c r="A8" s="76"/>
      <c r="B8" s="76"/>
      <c r="C8" s="76"/>
      <c r="D8" s="77" t="str">
        <f t="shared" ref="D8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8" s="79"/>
      <c r="F8" s="77" t="str">
        <f t="shared" ref="F8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79"/>
      <c r="H8" s="76"/>
      <c r="I8" s="72" t="str">
        <f t="shared" ref="I8" si="13">"дата операции"</f>
        <v>дата операции</v>
      </c>
      <c r="J8" s="72" t="str">
        <f t="shared" ref="J8" si="14">"сумма, тыс. руб."</f>
        <v>сумма, тыс. руб.</v>
      </c>
      <c r="K8" s="72" t="str">
        <f t="shared" ref="K8" si="15">"назначение платежа"</f>
        <v>назначение платежа</v>
      </c>
      <c r="L8" s="76"/>
      <c r="M8" s="76"/>
      <c r="N8" s="1"/>
    </row>
    <row r="9" spans="1:14" ht="52.8">
      <c r="A9" s="73"/>
      <c r="B9" s="73"/>
      <c r="C9" s="73"/>
      <c r="D9" s="3" t="str">
        <f>"сумма, тыс. руб."</f>
        <v>сумма, тыс. руб.</v>
      </c>
      <c r="E9" s="3" t="str">
        <f>"наименование юридического лица"</f>
        <v>наименование юридического лица</v>
      </c>
      <c r="F9" s="3" t="str">
        <f>"сумма, тыс. руб."</f>
        <v>сумма, тыс. руб.</v>
      </c>
      <c r="G9" s="3" t="str">
        <f>"кол-во граждан"</f>
        <v>кол-во граждан</v>
      </c>
      <c r="H9" s="73"/>
      <c r="I9" s="73"/>
      <c r="J9" s="73"/>
      <c r="K9" s="73"/>
      <c r="L9" s="73"/>
      <c r="M9" s="73"/>
      <c r="N9" s="1"/>
    </row>
    <row r="10" spans="1:14">
      <c r="A10" s="5" t="s">
        <v>1</v>
      </c>
      <c r="B10" s="3" t="str">
        <f>"2"</f>
        <v>2</v>
      </c>
      <c r="C10" s="3" t="str">
        <f>"3"</f>
        <v>3</v>
      </c>
      <c r="D10" s="3" t="str">
        <f>"4"</f>
        <v>4</v>
      </c>
      <c r="E10" s="3" t="str">
        <f>"5"</f>
        <v>5</v>
      </c>
      <c r="F10" s="3" t="str">
        <f>"6"</f>
        <v>6</v>
      </c>
      <c r="G10" s="3" t="str">
        <f>"7"</f>
        <v>7</v>
      </c>
      <c r="H10" s="3" t="str">
        <f>"8"</f>
        <v>8</v>
      </c>
      <c r="I10" s="3" t="str">
        <f>"9"</f>
        <v>9</v>
      </c>
      <c r="J10" s="3" t="str">
        <f>"10"</f>
        <v>10</v>
      </c>
      <c r="K10" s="3" t="str">
        <f>"11"</f>
        <v>11</v>
      </c>
      <c r="L10" s="3" t="str">
        <f>"12"</f>
        <v>12</v>
      </c>
      <c r="M10" s="3" t="str">
        <f>"13"</f>
        <v>13</v>
      </c>
      <c r="N10" s="1"/>
    </row>
    <row r="11" spans="1:14">
      <c r="A11" s="6">
        <v>1</v>
      </c>
      <c r="B11" s="59" t="s">
        <v>10</v>
      </c>
      <c r="C11" s="60">
        <v>5</v>
      </c>
      <c r="D11" s="60"/>
      <c r="E11" s="59" t="s">
        <v>2</v>
      </c>
      <c r="F11" s="60"/>
      <c r="G11" s="61"/>
      <c r="H11" s="60">
        <v>4.9800000000000004</v>
      </c>
      <c r="I11" s="62"/>
      <c r="J11" s="60"/>
      <c r="K11" s="59" t="s">
        <v>2</v>
      </c>
      <c r="L11" s="60"/>
      <c r="M11" s="7" t="str">
        <f>""</f>
        <v/>
      </c>
      <c r="N11" s="4"/>
    </row>
    <row r="12" spans="1:14">
      <c r="A12" s="5">
        <v>1</v>
      </c>
      <c r="B12" s="63" t="s">
        <v>5</v>
      </c>
      <c r="C12" s="64">
        <v>5</v>
      </c>
      <c r="D12" s="64">
        <v>0</v>
      </c>
      <c r="E12" s="63" t="s">
        <v>2</v>
      </c>
      <c r="F12" s="64">
        <v>0</v>
      </c>
      <c r="G12" s="65"/>
      <c r="H12" s="64">
        <v>4.9800000000000004</v>
      </c>
      <c r="I12" s="66"/>
      <c r="J12" s="64">
        <v>0</v>
      </c>
      <c r="K12" s="63" t="s">
        <v>2</v>
      </c>
      <c r="L12" s="64">
        <v>0</v>
      </c>
      <c r="M12" s="11" t="str">
        <f>""</f>
        <v/>
      </c>
      <c r="N12" s="4"/>
    </row>
    <row r="13" spans="1:14">
      <c r="A13" s="6">
        <v>2</v>
      </c>
      <c r="B13" s="7" t="str">
        <f>"Бальцер Сергей Алексеевич"</f>
        <v>Бальцер Сергей Алексеевич</v>
      </c>
      <c r="C13" s="8">
        <v>5</v>
      </c>
      <c r="D13" s="8"/>
      <c r="E13" s="7" t="str">
        <f>""</f>
        <v/>
      </c>
      <c r="F13" s="8"/>
      <c r="G13" s="9"/>
      <c r="H13" s="8">
        <v>3</v>
      </c>
      <c r="I13" s="10"/>
      <c r="J13" s="8"/>
      <c r="K13" s="7" t="str">
        <f>""</f>
        <v/>
      </c>
      <c r="L13" s="8"/>
      <c r="M13" s="7" t="str">
        <f>""</f>
        <v/>
      </c>
      <c r="N13" s="4"/>
    </row>
    <row r="14" spans="1:14">
      <c r="A14" s="5">
        <v>2</v>
      </c>
      <c r="B14" s="11" t="str">
        <f>"Итого по кандидату"</f>
        <v>Итого по кандидату</v>
      </c>
      <c r="C14" s="12">
        <v>5</v>
      </c>
      <c r="D14" s="12">
        <v>0</v>
      </c>
      <c r="E14" s="11" t="str">
        <f>""</f>
        <v/>
      </c>
      <c r="F14" s="12">
        <v>0</v>
      </c>
      <c r="G14" s="13"/>
      <c r="H14" s="12">
        <v>3</v>
      </c>
      <c r="I14" s="14"/>
      <c r="J14" s="12">
        <v>0</v>
      </c>
      <c r="K14" s="11" t="str">
        <f>""</f>
        <v/>
      </c>
      <c r="L14" s="12">
        <v>0</v>
      </c>
      <c r="M14" s="11" t="str">
        <f>""</f>
        <v/>
      </c>
      <c r="N14" s="4"/>
    </row>
    <row r="15" spans="1:14">
      <c r="A15" s="6">
        <v>3</v>
      </c>
      <c r="B15" s="7" t="str">
        <f>"Болонин Сергей Александрович"</f>
        <v>Болонин Сергей Александрович</v>
      </c>
      <c r="C15" s="8">
        <v>6</v>
      </c>
      <c r="D15" s="8"/>
      <c r="E15" s="7" t="str">
        <f>""</f>
        <v/>
      </c>
      <c r="F15" s="8"/>
      <c r="G15" s="9"/>
      <c r="H15" s="8">
        <v>6</v>
      </c>
      <c r="I15" s="10"/>
      <c r="J15" s="8"/>
      <c r="K15" s="7" t="str">
        <f>""</f>
        <v/>
      </c>
      <c r="L15" s="8"/>
      <c r="M15" s="7" t="str">
        <f>""</f>
        <v/>
      </c>
      <c r="N15" s="4"/>
    </row>
    <row r="16" spans="1:14">
      <c r="A16" s="5">
        <v>3</v>
      </c>
      <c r="B16" s="11" t="str">
        <f>"Итого по кандидату"</f>
        <v>Итого по кандидату</v>
      </c>
      <c r="C16" s="12">
        <v>6</v>
      </c>
      <c r="D16" s="12">
        <v>0</v>
      </c>
      <c r="E16" s="11" t="str">
        <f>""</f>
        <v/>
      </c>
      <c r="F16" s="12">
        <v>0</v>
      </c>
      <c r="G16" s="13"/>
      <c r="H16" s="12">
        <v>6</v>
      </c>
      <c r="I16" s="14"/>
      <c r="J16" s="12">
        <v>0</v>
      </c>
      <c r="K16" s="11" t="str">
        <f>""</f>
        <v/>
      </c>
      <c r="L16" s="12">
        <v>0</v>
      </c>
      <c r="M16" s="11" t="str">
        <f>""</f>
        <v/>
      </c>
      <c r="N16" s="4"/>
    </row>
    <row r="17" spans="1:14">
      <c r="A17" s="6">
        <v>4</v>
      </c>
      <c r="B17" s="15" t="s">
        <v>4</v>
      </c>
      <c r="C17" s="16">
        <v>5</v>
      </c>
      <c r="D17" s="16"/>
      <c r="E17" s="15" t="s">
        <v>2</v>
      </c>
      <c r="F17" s="16"/>
      <c r="G17" s="17"/>
      <c r="H17" s="16">
        <v>4.9800000000000004</v>
      </c>
      <c r="I17" s="18"/>
      <c r="J17" s="16"/>
      <c r="K17" s="15" t="s">
        <v>2</v>
      </c>
      <c r="L17" s="16"/>
      <c r="M17" s="7" t="str">
        <f>""</f>
        <v/>
      </c>
      <c r="N17" s="4"/>
    </row>
    <row r="18" spans="1:14">
      <c r="A18" s="5">
        <v>4</v>
      </c>
      <c r="B18" s="19" t="s">
        <v>5</v>
      </c>
      <c r="C18" s="20">
        <v>5</v>
      </c>
      <c r="D18" s="20">
        <v>0</v>
      </c>
      <c r="E18" s="19" t="s">
        <v>2</v>
      </c>
      <c r="F18" s="20">
        <v>0</v>
      </c>
      <c r="G18" s="21"/>
      <c r="H18" s="20">
        <v>4.9800000000000004</v>
      </c>
      <c r="I18" s="22"/>
      <c r="J18" s="20">
        <v>0</v>
      </c>
      <c r="K18" s="19" t="s">
        <v>2</v>
      </c>
      <c r="L18" s="20">
        <v>0</v>
      </c>
      <c r="M18" s="11" t="str">
        <f>""</f>
        <v/>
      </c>
      <c r="N18" s="4"/>
    </row>
    <row r="19" spans="1:14">
      <c r="A19" s="6">
        <v>5</v>
      </c>
      <c r="B19" s="7" t="str">
        <f>"Вараксина Ольга Александровна"</f>
        <v>Вараксина Ольга Александровна</v>
      </c>
      <c r="C19" s="8">
        <v>5</v>
      </c>
      <c r="D19" s="8"/>
      <c r="E19" s="7" t="str">
        <f>""</f>
        <v/>
      </c>
      <c r="F19" s="8"/>
      <c r="G19" s="9"/>
      <c r="H19" s="8">
        <v>4.9800000000000004</v>
      </c>
      <c r="I19" s="10"/>
      <c r="J19" s="8"/>
      <c r="K19" s="7" t="str">
        <f>""</f>
        <v/>
      </c>
      <c r="L19" s="8"/>
      <c r="M19" s="7" t="str">
        <f>""</f>
        <v/>
      </c>
      <c r="N19" s="4"/>
    </row>
    <row r="20" spans="1:14">
      <c r="A20" s="5">
        <v>5</v>
      </c>
      <c r="B20" s="11" t="str">
        <f>"Итого по кандидату"</f>
        <v>Итого по кандидату</v>
      </c>
      <c r="C20" s="12">
        <v>5</v>
      </c>
      <c r="D20" s="12">
        <v>0</v>
      </c>
      <c r="E20" s="11" t="str">
        <f>""</f>
        <v/>
      </c>
      <c r="F20" s="12">
        <v>0</v>
      </c>
      <c r="G20" s="13"/>
      <c r="H20" s="12">
        <v>4.9800000000000004</v>
      </c>
      <c r="I20" s="14"/>
      <c r="J20" s="12">
        <v>0</v>
      </c>
      <c r="K20" s="11" t="str">
        <f>""</f>
        <v/>
      </c>
      <c r="L20" s="12">
        <v>0</v>
      </c>
      <c r="M20" s="11" t="str">
        <f>""</f>
        <v/>
      </c>
      <c r="N20" s="4"/>
    </row>
    <row r="21" spans="1:14">
      <c r="A21" s="6">
        <v>6</v>
      </c>
      <c r="B21" s="7" t="str">
        <f>"Власевский Владимир Васильевич"</f>
        <v>Власевский Владимир Васильевич</v>
      </c>
      <c r="C21" s="8">
        <v>5</v>
      </c>
      <c r="D21" s="8"/>
      <c r="E21" s="7" t="str">
        <f>""</f>
        <v/>
      </c>
      <c r="F21" s="8"/>
      <c r="G21" s="9"/>
      <c r="H21" s="8">
        <v>4.9800000000000004</v>
      </c>
      <c r="I21" s="10"/>
      <c r="J21" s="8"/>
      <c r="K21" s="7" t="str">
        <f>""</f>
        <v/>
      </c>
      <c r="L21" s="8"/>
      <c r="M21" s="7" t="str">
        <f>""</f>
        <v/>
      </c>
      <c r="N21" s="4"/>
    </row>
    <row r="22" spans="1:14">
      <c r="A22" s="5">
        <v>6</v>
      </c>
      <c r="B22" s="11" t="str">
        <f>"Итого по кандидату"</f>
        <v>Итого по кандидату</v>
      </c>
      <c r="C22" s="12">
        <v>5</v>
      </c>
      <c r="D22" s="12">
        <v>0</v>
      </c>
      <c r="E22" s="11" t="str">
        <f>""</f>
        <v/>
      </c>
      <c r="F22" s="12">
        <v>0</v>
      </c>
      <c r="G22" s="13"/>
      <c r="H22" s="12">
        <v>4.9800000000000004</v>
      </c>
      <c r="I22" s="14"/>
      <c r="J22" s="12">
        <v>0</v>
      </c>
      <c r="K22" s="11" t="str">
        <f>""</f>
        <v/>
      </c>
      <c r="L22" s="12">
        <v>0</v>
      </c>
      <c r="M22" s="11" t="str">
        <f>""</f>
        <v/>
      </c>
      <c r="N22" s="4"/>
    </row>
    <row r="23" spans="1:14">
      <c r="A23" s="6">
        <v>7</v>
      </c>
      <c r="B23" s="35" t="s">
        <v>7</v>
      </c>
      <c r="C23" s="36">
        <v>10</v>
      </c>
      <c r="D23" s="36"/>
      <c r="E23" s="35" t="s">
        <v>2</v>
      </c>
      <c r="F23" s="36"/>
      <c r="G23" s="37"/>
      <c r="H23" s="36">
        <v>4.9800000000000004</v>
      </c>
      <c r="I23" s="38"/>
      <c r="J23" s="36"/>
      <c r="K23" s="35" t="s">
        <v>2</v>
      </c>
      <c r="L23" s="36"/>
      <c r="M23" s="7" t="str">
        <f>""</f>
        <v/>
      </c>
      <c r="N23" s="4"/>
    </row>
    <row r="24" spans="1:14">
      <c r="A24" s="5">
        <v>7</v>
      </c>
      <c r="B24" s="39" t="s">
        <v>5</v>
      </c>
      <c r="C24" s="40">
        <v>10</v>
      </c>
      <c r="D24" s="40">
        <v>0</v>
      </c>
      <c r="E24" s="39" t="s">
        <v>2</v>
      </c>
      <c r="F24" s="40">
        <v>0</v>
      </c>
      <c r="G24" s="41"/>
      <c r="H24" s="40">
        <v>4.9800000000000004</v>
      </c>
      <c r="I24" s="42"/>
      <c r="J24" s="40">
        <v>0</v>
      </c>
      <c r="K24" s="39" t="s">
        <v>2</v>
      </c>
      <c r="L24" s="40">
        <v>0</v>
      </c>
      <c r="M24" s="11" t="str">
        <f>""</f>
        <v/>
      </c>
      <c r="N24" s="4"/>
    </row>
    <row r="25" spans="1:14">
      <c r="A25" s="6">
        <v>8</v>
      </c>
      <c r="B25" s="23" t="s">
        <v>6</v>
      </c>
      <c r="C25" s="24">
        <v>10</v>
      </c>
      <c r="D25" s="24"/>
      <c r="E25" s="23" t="s">
        <v>2</v>
      </c>
      <c r="F25" s="24"/>
      <c r="G25" s="25"/>
      <c r="H25" s="24">
        <v>4.9800000000000004</v>
      </c>
      <c r="I25" s="26"/>
      <c r="J25" s="24"/>
      <c r="K25" s="23" t="s">
        <v>2</v>
      </c>
      <c r="L25" s="24"/>
      <c r="M25" s="7" t="str">
        <f>""</f>
        <v/>
      </c>
      <c r="N25" s="4"/>
    </row>
    <row r="26" spans="1:14">
      <c r="A26" s="5">
        <v>8</v>
      </c>
      <c r="B26" s="27" t="s">
        <v>5</v>
      </c>
      <c r="C26" s="28">
        <v>10</v>
      </c>
      <c r="D26" s="28">
        <v>0</v>
      </c>
      <c r="E26" s="27" t="s">
        <v>2</v>
      </c>
      <c r="F26" s="28">
        <v>0</v>
      </c>
      <c r="G26" s="29"/>
      <c r="H26" s="28">
        <v>4.9800000000000004</v>
      </c>
      <c r="I26" s="30"/>
      <c r="J26" s="28">
        <v>0</v>
      </c>
      <c r="K26" s="27" t="s">
        <v>2</v>
      </c>
      <c r="L26" s="28">
        <v>0</v>
      </c>
      <c r="M26" s="11" t="str">
        <f>""</f>
        <v/>
      </c>
      <c r="N26" s="4"/>
    </row>
    <row r="27" spans="1:14">
      <c r="A27" s="6">
        <v>9</v>
      </c>
      <c r="B27" s="51" t="s">
        <v>9</v>
      </c>
      <c r="C27" s="52">
        <v>5</v>
      </c>
      <c r="D27" s="52"/>
      <c r="E27" s="51" t="s">
        <v>2</v>
      </c>
      <c r="F27" s="52"/>
      <c r="G27" s="53"/>
      <c r="H27" s="52">
        <v>3.6</v>
      </c>
      <c r="I27" s="54"/>
      <c r="J27" s="52"/>
      <c r="K27" s="51" t="s">
        <v>2</v>
      </c>
      <c r="L27" s="52"/>
      <c r="M27" s="7" t="str">
        <f>""</f>
        <v/>
      </c>
      <c r="N27" s="4"/>
    </row>
    <row r="28" spans="1:14">
      <c r="A28" s="5">
        <v>9</v>
      </c>
      <c r="B28" s="55" t="s">
        <v>5</v>
      </c>
      <c r="C28" s="56">
        <v>5</v>
      </c>
      <c r="D28" s="56">
        <v>0</v>
      </c>
      <c r="E28" s="55" t="s">
        <v>2</v>
      </c>
      <c r="F28" s="56">
        <v>0</v>
      </c>
      <c r="G28" s="57"/>
      <c r="H28" s="56">
        <v>3.6</v>
      </c>
      <c r="I28" s="58"/>
      <c r="J28" s="56">
        <v>0</v>
      </c>
      <c r="K28" s="55" t="s">
        <v>2</v>
      </c>
      <c r="L28" s="56">
        <v>0</v>
      </c>
      <c r="M28" s="11" t="str">
        <f>""</f>
        <v/>
      </c>
      <c r="N28" s="4"/>
    </row>
    <row r="29" spans="1:14" s="31" customFormat="1">
      <c r="A29" s="34">
        <v>10</v>
      </c>
      <c r="B29" s="43" t="s">
        <v>8</v>
      </c>
      <c r="C29" s="44">
        <v>5</v>
      </c>
      <c r="D29" s="44"/>
      <c r="E29" s="43" t="s">
        <v>2</v>
      </c>
      <c r="F29" s="44"/>
      <c r="G29" s="45"/>
      <c r="H29" s="44">
        <v>3.6</v>
      </c>
      <c r="I29" s="46"/>
      <c r="J29" s="44"/>
      <c r="K29" s="43" t="s">
        <v>2</v>
      </c>
      <c r="L29" s="44"/>
      <c r="M29" s="35" t="str">
        <f>""</f>
        <v/>
      </c>
      <c r="N29" s="32"/>
    </row>
    <row r="30" spans="1:14" s="31" customFormat="1">
      <c r="A30" s="33">
        <v>10</v>
      </c>
      <c r="B30" s="47" t="s">
        <v>5</v>
      </c>
      <c r="C30" s="48">
        <v>5</v>
      </c>
      <c r="D30" s="48">
        <v>0</v>
      </c>
      <c r="E30" s="47" t="s">
        <v>2</v>
      </c>
      <c r="F30" s="48">
        <v>0</v>
      </c>
      <c r="G30" s="49"/>
      <c r="H30" s="48">
        <v>3.6</v>
      </c>
      <c r="I30" s="50"/>
      <c r="J30" s="48">
        <v>0</v>
      </c>
      <c r="K30" s="47" t="s">
        <v>2</v>
      </c>
      <c r="L30" s="48">
        <v>0</v>
      </c>
      <c r="M30" s="39" t="str">
        <f>""</f>
        <v/>
      </c>
      <c r="N30" s="32"/>
    </row>
    <row r="31" spans="1:14">
      <c r="A31" s="5" t="s">
        <v>2</v>
      </c>
      <c r="B31" s="11" t="str">
        <f>"Итого"</f>
        <v>Итого</v>
      </c>
      <c r="C31" s="69">
        <v>61</v>
      </c>
      <c r="D31" s="69">
        <v>0</v>
      </c>
      <c r="E31" s="68" t="s">
        <v>2</v>
      </c>
      <c r="F31" s="69">
        <v>0</v>
      </c>
      <c r="G31" s="70">
        <v>0</v>
      </c>
      <c r="H31" s="69">
        <v>46.08</v>
      </c>
      <c r="I31" s="71"/>
      <c r="J31" s="69">
        <v>0</v>
      </c>
      <c r="K31" s="68" t="s">
        <v>2</v>
      </c>
      <c r="L31" s="69">
        <v>0</v>
      </c>
      <c r="M31" s="11" t="str">
        <f>""</f>
        <v/>
      </c>
      <c r="N31" s="4"/>
    </row>
    <row r="32" spans="1:14">
      <c r="N32" s="4"/>
    </row>
  </sheetData>
  <mergeCells count="19">
    <mergeCell ref="M7:M9"/>
    <mergeCell ref="D8:E8"/>
    <mergeCell ref="F8:G8"/>
    <mergeCell ref="I8:I9"/>
    <mergeCell ref="J8:J9"/>
    <mergeCell ref="K8:K9"/>
    <mergeCell ref="A1:M1"/>
    <mergeCell ref="A2:M2"/>
    <mergeCell ref="A3:M3"/>
    <mergeCell ref="A6:A9"/>
    <mergeCell ref="B6:B9"/>
    <mergeCell ref="C6:G6"/>
    <mergeCell ref="H6:K6"/>
    <mergeCell ref="L6:M6"/>
    <mergeCell ref="C7:C9"/>
    <mergeCell ref="D7:G7"/>
    <mergeCell ref="H7:H9"/>
    <mergeCell ref="I7:K7"/>
    <mergeCell ref="L7:L9"/>
  </mergeCells>
  <pageMargins left="0.34722222222222221" right="0.1388888888888889" top="0.1388888888888889" bottom="0.1388888888888889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2023-09-08T12:04:13Z</cp:lastPrinted>
  <dcterms:created xsi:type="dcterms:W3CDTF">2023-07-19T03:52:28Z</dcterms:created>
  <dcterms:modified xsi:type="dcterms:W3CDTF">2023-09-08T12:04:16Z</dcterms:modified>
</cp:coreProperties>
</file>